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775" activeTab="0"/>
  </bookViews>
  <sheets>
    <sheet name="柏拉图数据" sheetId="1" r:id="rId1"/>
    <sheet name="输出结果" sheetId="2" r:id="rId2"/>
  </sheets>
  <definedNames>
    <definedName name="CumFreq" localSheetId="1">OFFSET('输出结果'!$N$7,,,'输出结果'!$I$9)</definedName>
    <definedName name="Freq" localSheetId="1">OFFSET('输出结果'!$L$7,,,'输出结果'!$I$9)</definedName>
    <definedName name="MainProb" localSheetId="1">OFFSET('输出结果'!$O$7,,,'输出结果'!$I$9)</definedName>
    <definedName name="XAxes" localSheetId="1">OFFSET('输出结果'!$K$7,,,'输出结果'!$I$9)</definedName>
  </definedNames>
  <calcPr fullCalcOnLoad="1"/>
</workbook>
</file>

<file path=xl/sharedStrings.xml><?xml version="1.0" encoding="utf-8"?>
<sst xmlns="http://schemas.openxmlformats.org/spreadsheetml/2006/main" count="50" uniqueCount="31">
  <si>
    <t>Bad</t>
  </si>
  <si>
    <t>Bridge</t>
  </si>
  <si>
    <t>Damage</t>
  </si>
  <si>
    <t>Excess</t>
  </si>
  <si>
    <t>Extra</t>
  </si>
  <si>
    <t>Insult</t>
  </si>
  <si>
    <t>Lifted Lead</t>
  </si>
  <si>
    <t>Missing</t>
  </si>
  <si>
    <t>Open</t>
  </si>
  <si>
    <t>Orient</t>
  </si>
  <si>
    <t>Poor Wetting</t>
  </si>
  <si>
    <t>Solder ball</t>
  </si>
  <si>
    <t>TH Void</t>
  </si>
  <si>
    <t>原始数据</t>
  </si>
  <si>
    <t>柏拉图信息</t>
  </si>
  <si>
    <t>缺陷</t>
  </si>
  <si>
    <t>频数</t>
  </si>
  <si>
    <t>超过此百分比合并为“其它”项</t>
  </si>
  <si>
    <t>缺陷类别</t>
  </si>
  <si>
    <t>频率（%）</t>
  </si>
  <si>
    <t>累积频率</t>
  </si>
  <si>
    <t>主要问题线</t>
  </si>
  <si>
    <t>总缺陷类别数</t>
  </si>
  <si>
    <t>总缺陷数</t>
  </si>
  <si>
    <t>柏拉图缺陷类别数</t>
  </si>
  <si>
    <t>频数序数</t>
  </si>
  <si>
    <t>排序</t>
  </si>
  <si>
    <t>统计表</t>
  </si>
  <si>
    <t>制作柏拉图</t>
  </si>
  <si>
    <t>线路板不良品</t>
  </si>
  <si>
    <t>输出计算结果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</si>
</sst>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&quot;$&quot;* #,##0_);_(&quot;$&quot;* \(#,##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Geneva"/>
      <family val="2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vertical="top"/>
    </xf>
    <xf numFmtId="0" fontId="10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 vertical="top"/>
    </xf>
    <xf numFmtId="10" fontId="7" fillId="2" borderId="1" xfId="0" applyNumberFormat="1" applyFont="1" applyFill="1" applyBorder="1" applyAlignment="1">
      <alignment vertical="top"/>
    </xf>
    <xf numFmtId="10" fontId="7" fillId="0" borderId="1" xfId="0" applyNumberFormat="1" applyFont="1" applyFill="1" applyBorder="1" applyAlignment="1">
      <alignment vertical="top"/>
    </xf>
    <xf numFmtId="0" fontId="7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/>
    </xf>
    <xf numFmtId="0" fontId="9" fillId="4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</cellXfs>
  <cellStyles count="11">
    <cellStyle name="Normal" xfId="0"/>
    <cellStyle name="Followed Hyperlink" xfId="15"/>
    <cellStyle name="Hyperlink" xfId="16"/>
    <cellStyle name="Normal_Cmmatrix2" xfId="17"/>
    <cellStyle name="Percent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柏拉图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'输出结果'!$L$6</c:f>
              <c:strCache>
                <c:ptCount val="1"/>
                <c:pt idx="0">
                  <c:v>频数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输出结果!XAxes</c:f>
              <c:strCache>
                <c:ptCount val="11"/>
                <c:pt idx="0">
                  <c:v>TH Void</c:v>
                </c:pt>
                <c:pt idx="1">
                  <c:v>Insult</c:v>
                </c:pt>
                <c:pt idx="2">
                  <c:v>Bad</c:v>
                </c:pt>
                <c:pt idx="3">
                  <c:v>Damage</c:v>
                </c:pt>
                <c:pt idx="4">
                  <c:v>Missing</c:v>
                </c:pt>
                <c:pt idx="5">
                  <c:v>Lifted Lead</c:v>
                </c:pt>
                <c:pt idx="6">
                  <c:v>Excess</c:v>
                </c:pt>
                <c:pt idx="7">
                  <c:v>Open</c:v>
                </c:pt>
                <c:pt idx="8">
                  <c:v>Orient</c:v>
                </c:pt>
                <c:pt idx="9">
                  <c:v>Solder ball</c:v>
                </c:pt>
                <c:pt idx="10">
                  <c:v>其它</c:v>
                </c:pt>
              </c:strCache>
            </c:strRef>
          </c:cat>
          <c:val>
            <c:numRef>
              <c:f>输出结果!Freq</c:f>
              <c:numCache>
                <c:ptCount val="11"/>
                <c:pt idx="0">
                  <c:v>16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</c:numCache>
            </c:numRef>
          </c:val>
        </c:ser>
        <c:gapWidth val="0"/>
        <c:axId val="15205273"/>
        <c:axId val="2629730"/>
      </c:barChart>
      <c:lineChart>
        <c:grouping val="standard"/>
        <c:varyColors val="0"/>
        <c:ser>
          <c:idx val="1"/>
          <c:order val="1"/>
          <c:tx>
            <c:strRef>
              <c:f>'输出结果'!$N$6</c:f>
              <c:strCache>
                <c:ptCount val="1"/>
                <c:pt idx="0">
                  <c:v>累积频率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输出结果!XAxes</c:f>
              <c:strCache>
                <c:ptCount val="11"/>
                <c:pt idx="0">
                  <c:v>TH Void</c:v>
                </c:pt>
                <c:pt idx="1">
                  <c:v>Insult</c:v>
                </c:pt>
                <c:pt idx="2">
                  <c:v>Bad</c:v>
                </c:pt>
                <c:pt idx="3">
                  <c:v>Damage</c:v>
                </c:pt>
                <c:pt idx="4">
                  <c:v>Missing</c:v>
                </c:pt>
                <c:pt idx="5">
                  <c:v>Lifted Lead</c:v>
                </c:pt>
                <c:pt idx="6">
                  <c:v>Excess</c:v>
                </c:pt>
                <c:pt idx="7">
                  <c:v>Open</c:v>
                </c:pt>
                <c:pt idx="8">
                  <c:v>Orient</c:v>
                </c:pt>
                <c:pt idx="9">
                  <c:v>Solder ball</c:v>
                </c:pt>
                <c:pt idx="10">
                  <c:v>其它</c:v>
                </c:pt>
              </c:strCache>
            </c:strRef>
          </c:cat>
          <c:val>
            <c:numRef>
              <c:f>输出结果!CumFreq</c:f>
              <c:numCache>
                <c:ptCount val="11"/>
                <c:pt idx="0">
                  <c:v>0.2581</c:v>
                </c:pt>
                <c:pt idx="1">
                  <c:v>0.4032</c:v>
                </c:pt>
                <c:pt idx="2">
                  <c:v>0.5323</c:v>
                </c:pt>
                <c:pt idx="3">
                  <c:v>0.629</c:v>
                </c:pt>
                <c:pt idx="4">
                  <c:v>0.7258</c:v>
                </c:pt>
                <c:pt idx="5">
                  <c:v>0.8065</c:v>
                </c:pt>
                <c:pt idx="6">
                  <c:v>0.8548</c:v>
                </c:pt>
                <c:pt idx="7">
                  <c:v>0.8871</c:v>
                </c:pt>
                <c:pt idx="8">
                  <c:v>0.9194</c:v>
                </c:pt>
                <c:pt idx="9">
                  <c:v>0.9516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'输出结果'!$O$6</c:f>
              <c:strCache>
                <c:ptCount val="1"/>
                <c:pt idx="0">
                  <c:v>主要问题线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输出结果!XAxes</c:f>
              <c:strCache>
                <c:ptCount val="11"/>
                <c:pt idx="0">
                  <c:v>TH Void</c:v>
                </c:pt>
                <c:pt idx="1">
                  <c:v>Insult</c:v>
                </c:pt>
                <c:pt idx="2">
                  <c:v>Bad</c:v>
                </c:pt>
                <c:pt idx="3">
                  <c:v>Damage</c:v>
                </c:pt>
                <c:pt idx="4">
                  <c:v>Missing</c:v>
                </c:pt>
                <c:pt idx="5">
                  <c:v>Lifted Lead</c:v>
                </c:pt>
                <c:pt idx="6">
                  <c:v>Excess</c:v>
                </c:pt>
                <c:pt idx="7">
                  <c:v>Open</c:v>
                </c:pt>
                <c:pt idx="8">
                  <c:v>Orient</c:v>
                </c:pt>
                <c:pt idx="9">
                  <c:v>Solder ball</c:v>
                </c:pt>
                <c:pt idx="10">
                  <c:v>其它</c:v>
                </c:pt>
              </c:strCache>
            </c:strRef>
          </c:cat>
          <c:val>
            <c:numRef>
              <c:f>输出结果!MainProb</c:f>
              <c:numCache>
                <c:ptCount val="1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</c:numCache>
            </c:numRef>
          </c:val>
          <c:smooth val="0"/>
        </c:ser>
        <c:axId val="25213077"/>
        <c:axId val="25591102"/>
      </c:line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  <c:max val="6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5205273"/>
        <c:crossesAt val="1"/>
        <c:crossBetween val="between"/>
        <c:dispUnits/>
      </c:valAx>
      <c:catAx>
        <c:axId val="25213077"/>
        <c:scaling>
          <c:orientation val="minMax"/>
        </c:scaling>
        <c:axPos val="b"/>
        <c:delete val="1"/>
        <c:majorTickMark val="in"/>
        <c:minorTickMark val="none"/>
        <c:tickLblPos val="nextTo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  <c:max val="1"/>
        </c:scaling>
        <c:axPos val="l"/>
        <c:delete val="0"/>
        <c:numFmt formatCode="0.00%" sourceLinked="0"/>
        <c:majorTickMark val="in"/>
        <c:minorTickMark val="none"/>
        <c:tickLblPos val="nextTo"/>
        <c:crossAx val="2521307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</xdr:row>
      <xdr:rowOff>95250</xdr:rowOff>
    </xdr:from>
    <xdr:to>
      <xdr:col>8</xdr:col>
      <xdr:colOff>276225</xdr:colOff>
      <xdr:row>29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81025"/>
          <a:ext cx="26574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31</xdr:row>
      <xdr:rowOff>47625</xdr:rowOff>
    </xdr:from>
    <xdr:to>
      <xdr:col>11</xdr:col>
      <xdr:colOff>257175</xdr:colOff>
      <xdr:row>54</xdr:row>
      <xdr:rowOff>28575</xdr:rowOff>
    </xdr:to>
    <xdr:grpSp>
      <xdr:nvGrpSpPr>
        <xdr:cNvPr id="2" name="Group 6"/>
        <xdr:cNvGrpSpPr>
          <a:grpSpLocks/>
        </xdr:cNvGrpSpPr>
      </xdr:nvGrpSpPr>
      <xdr:grpSpPr>
        <a:xfrm>
          <a:off x="304800" y="5067300"/>
          <a:ext cx="6838950" cy="3705225"/>
          <a:chOff x="32" y="532"/>
          <a:chExt cx="718" cy="389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532"/>
            <a:ext cx="362" cy="3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2"/>
          <xdr:cNvSpPr>
            <a:spLocks/>
          </xdr:cNvSpPr>
        </xdr:nvSpPr>
        <xdr:spPr>
          <a:xfrm>
            <a:off x="449" y="572"/>
            <a:ext cx="301" cy="227"/>
          </a:xfrm>
          <a:prstGeom prst="wedgeRoundRectCallout">
            <a:avLst>
              <a:gd name="adj1" fmla="val -95847"/>
              <a:gd name="adj2" fmla="val 24009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操作说明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:
1, 6SQ</a:t>
            </a:r>
            <a:r>
              <a:rPr lang="en-US" cap="none" sz="1000" b="0" i="0" u="none" baseline="0"/>
              <a:t>统计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--</a:t>
            </a:r>
            <a:r>
              <a:rPr lang="en-US" cap="none" sz="1000" b="0" i="0" u="none" baseline="0"/>
              <a:t>质量工具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--</a:t>
            </a:r>
            <a:r>
              <a:rPr lang="en-US" cap="none" sz="1000" b="0" i="0" u="none" baseline="0"/>
              <a:t>柏拉图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2, </a:t>
            </a:r>
            <a:r>
              <a:rPr lang="en-US" cap="none" sz="1000" b="0" i="0" u="none" baseline="0"/>
              <a:t>数据范围，选择全部的黄色区域数据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
3,</a:t>
            </a:r>
            <a:r>
              <a:rPr lang="en-US" cap="none" sz="1000" b="0" i="0" u="none" baseline="0"/>
              <a:t>选择标志位于第一行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00" b="0" i="0" u="none" baseline="0"/>
              <a:t>这样软件计算时会自动排除掉第一行的标题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
4, </a:t>
            </a:r>
            <a:r>
              <a:rPr lang="en-US" cap="none" sz="1000" b="0" i="0" u="none" baseline="0"/>
              <a:t>可以同时选择输出饼图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</a:t>
            </a:r>
            <a:r>
              <a:rPr lang="en-US" cap="none" sz="1000" b="0" i="0" u="none" baseline="0"/>
              <a:t>条型图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
5,</a:t>
            </a:r>
            <a:r>
              <a:rPr lang="en-US" cap="none" sz="1000" b="0" i="0" u="none" baseline="0"/>
              <a:t>可以选择包含有公式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</a:t>
            </a:r>
            <a:r>
              <a:rPr lang="en-US" cap="none" sz="1000" b="0" i="0" u="none" baseline="0"/>
              <a:t>输出到新的工作表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00" b="0" i="0" u="none" baseline="0"/>
              <a:t>此两个选项只对企业版用户开放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
6,</a:t>
            </a:r>
            <a:r>
              <a:rPr lang="en-US" cap="none" sz="1000" b="0" i="0" u="none" baseline="0"/>
              <a:t>确认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000" b="0" i="0" u="none" baseline="0"/>
              <a:t>输出结果放在另外一个表中，请参考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
7,</a:t>
            </a:r>
            <a:r>
              <a:rPr lang="en-US" cap="none" sz="1000" b="0" i="0" u="none" baseline="0"/>
              <a:t>其它表中有更多数据，可以练习。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8,</a:t>
            </a:r>
            <a:r>
              <a:rPr lang="en-US" cap="none" sz="1000" b="0" i="0" u="none" baseline="0"/>
              <a:t>更多信息请访问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http://bbs.6sq.net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133350</xdr:rowOff>
    </xdr:from>
    <xdr:to>
      <xdr:col>8</xdr:col>
      <xdr:colOff>447675</xdr:colOff>
      <xdr:row>41</xdr:row>
      <xdr:rowOff>133350</xdr:rowOff>
    </xdr:to>
    <xdr:graphicFrame>
      <xdr:nvGraphicFramePr>
        <xdr:cNvPr id="1" name="SixSQStat_Pareto"/>
        <xdr:cNvGraphicFramePr/>
      </xdr:nvGraphicFramePr>
      <xdr:xfrm>
        <a:off x="47625" y="3533775"/>
        <a:ext cx="52387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11.8515625" style="0" customWidth="1"/>
  </cols>
  <sheetData>
    <row r="1" spans="1:12" ht="12.7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2" ht="12.75">
      <c r="A4" s="12" t="s">
        <v>29</v>
      </c>
      <c r="B4" s="12"/>
    </row>
    <row r="5" spans="1:4" ht="12.75">
      <c r="A5" s="9" t="s">
        <v>15</v>
      </c>
      <c r="B5" s="9" t="s">
        <v>16</v>
      </c>
      <c r="C5" s="6"/>
      <c r="D5" s="6"/>
    </row>
    <row r="6" spans="1:7" ht="12.75">
      <c r="A6" s="10" t="s">
        <v>0</v>
      </c>
      <c r="B6" s="10">
        <v>8</v>
      </c>
      <c r="G6" s="5"/>
    </row>
    <row r="7" spans="1:2" ht="12.75">
      <c r="A7" s="10" t="s">
        <v>1</v>
      </c>
      <c r="B7" s="10">
        <v>1</v>
      </c>
    </row>
    <row r="8" spans="1:2" ht="12.75">
      <c r="A8" s="10" t="s">
        <v>2</v>
      </c>
      <c r="B8" s="10">
        <v>6</v>
      </c>
    </row>
    <row r="9" spans="1:2" ht="12.75">
      <c r="A9" s="10" t="s">
        <v>3</v>
      </c>
      <c r="B9" s="10">
        <v>3</v>
      </c>
    </row>
    <row r="10" spans="1:2" ht="12.75">
      <c r="A10" s="10" t="s">
        <v>4</v>
      </c>
      <c r="B10" s="10">
        <v>1</v>
      </c>
    </row>
    <row r="11" spans="1:2" ht="12.75">
      <c r="A11" s="10" t="s">
        <v>5</v>
      </c>
      <c r="B11" s="10">
        <v>9</v>
      </c>
    </row>
    <row r="12" spans="1:2" ht="12.75">
      <c r="A12" s="10" t="s">
        <v>6</v>
      </c>
      <c r="B12" s="10">
        <v>5</v>
      </c>
    </row>
    <row r="13" spans="1:2" ht="12.75">
      <c r="A13" s="10" t="s">
        <v>7</v>
      </c>
      <c r="B13" s="10">
        <v>6</v>
      </c>
    </row>
    <row r="14" spans="1:2" ht="12.75">
      <c r="A14" s="10" t="s">
        <v>8</v>
      </c>
      <c r="B14" s="10">
        <v>2</v>
      </c>
    </row>
    <row r="15" spans="1:2" ht="12.75">
      <c r="A15" s="10" t="s">
        <v>9</v>
      </c>
      <c r="B15" s="10">
        <v>2</v>
      </c>
    </row>
    <row r="16" spans="1:2" ht="12.75">
      <c r="A16" s="10" t="s">
        <v>10</v>
      </c>
      <c r="B16" s="10">
        <v>1</v>
      </c>
    </row>
    <row r="17" spans="1:2" ht="12.75">
      <c r="A17" s="10" t="s">
        <v>11</v>
      </c>
      <c r="B17" s="10">
        <v>2</v>
      </c>
    </row>
    <row r="18" spans="1:2" ht="12.75">
      <c r="A18" s="10" t="s">
        <v>12</v>
      </c>
      <c r="B18" s="10">
        <v>16</v>
      </c>
    </row>
  </sheetData>
  <mergeCells count="2">
    <mergeCell ref="A1:L2"/>
    <mergeCell ref="A4:B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7">
      <selection activeCell="M30" sqref="M30"/>
    </sheetView>
  </sheetViews>
  <sheetFormatPr defaultColWidth="9.140625" defaultRowHeight="12.75"/>
  <cols>
    <col min="2" max="2" width="12.28125" style="0" bestFit="1" customWidth="1"/>
    <col min="3" max="3" width="5.140625" style="0" bestFit="1" customWidth="1"/>
    <col min="4" max="4" width="1.7109375" style="0" customWidth="1"/>
    <col min="5" max="5" width="12.28125" style="0" bestFit="1" customWidth="1"/>
    <col min="6" max="6" width="5.140625" style="0" bestFit="1" customWidth="1"/>
    <col min="7" max="7" width="1.7109375" style="0" customWidth="1"/>
    <col min="8" max="8" width="25.140625" style="0" customWidth="1"/>
    <col min="9" max="9" width="6.8515625" style="0" bestFit="1" customWidth="1"/>
    <col min="10" max="10" width="1.7109375" style="0" customWidth="1"/>
    <col min="11" max="11" width="11.28125" style="0" bestFit="1" customWidth="1"/>
    <col min="12" max="12" width="5.140625" style="0" bestFit="1" customWidth="1"/>
    <col min="13" max="13" width="9.421875" style="0" bestFit="1" customWidth="1"/>
    <col min="14" max="14" width="8.57421875" style="0" bestFit="1" customWidth="1"/>
    <col min="15" max="15" width="10.28125" style="0" bestFit="1" customWidth="1"/>
  </cols>
  <sheetData>
    <row r="2" spans="1:15" ht="12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5" ht="12.75">
      <c r="A5" s="2" t="s">
        <v>13</v>
      </c>
      <c r="B5" s="1"/>
      <c r="C5" s="1"/>
      <c r="D5" s="1"/>
      <c r="E5" s="2" t="s">
        <v>26</v>
      </c>
      <c r="F5" s="1"/>
      <c r="G5" s="1"/>
      <c r="H5" s="2" t="s">
        <v>14</v>
      </c>
      <c r="I5" s="1"/>
      <c r="J5" s="1"/>
      <c r="K5" s="2" t="s">
        <v>27</v>
      </c>
      <c r="L5" s="1"/>
      <c r="M5" s="1"/>
      <c r="N5" s="1"/>
      <c r="O5" s="1"/>
    </row>
    <row r="6" spans="1:15" ht="12.75">
      <c r="A6" s="3" t="s">
        <v>25</v>
      </c>
      <c r="B6" s="3" t="s">
        <v>15</v>
      </c>
      <c r="C6" s="3" t="s">
        <v>16</v>
      </c>
      <c r="D6" s="1"/>
      <c r="E6" s="3" t="s">
        <v>15</v>
      </c>
      <c r="F6" s="3" t="s">
        <v>16</v>
      </c>
      <c r="G6" s="1"/>
      <c r="H6" s="4" t="s">
        <v>17</v>
      </c>
      <c r="I6" s="7">
        <v>0.95</v>
      </c>
      <c r="J6" s="1"/>
      <c r="K6" s="3" t="s">
        <v>18</v>
      </c>
      <c r="L6" s="3" t="s">
        <v>16</v>
      </c>
      <c r="M6" s="3" t="s">
        <v>19</v>
      </c>
      <c r="N6" s="3" t="s">
        <v>20</v>
      </c>
      <c r="O6" s="3" t="s">
        <v>21</v>
      </c>
    </row>
    <row r="7" spans="1:15" ht="12.75">
      <c r="A7" s="4">
        <f>RANK(C7,$C$7:$C$19,0)+COUNTIF($C$7:C7,C7)-1</f>
        <v>3</v>
      </c>
      <c r="B7" s="4" t="s">
        <v>0</v>
      </c>
      <c r="C7" s="4">
        <v>8</v>
      </c>
      <c r="D7" s="1"/>
      <c r="E7" s="4" t="str">
        <f>VLOOKUP(ROW(A7)-ROW($A$6),$A$6:$C$19,2,FALSE)</f>
        <v>TH Void</v>
      </c>
      <c r="F7" s="4">
        <f>LARGE($C$7:$C$19,ROW(A7)-ROW($A$6))</f>
        <v>16</v>
      </c>
      <c r="G7" s="1"/>
      <c r="H7" s="4" t="s">
        <v>22</v>
      </c>
      <c r="I7" s="4">
        <f>COUNTA($E$7:$E$19)</f>
        <v>13</v>
      </c>
      <c r="J7" s="1"/>
      <c r="K7" s="4" t="str">
        <f>IF(M7="","",IF(AND(M8="",ROW(E7)-ROW($E$6)&lt;&gt;$I$7),"其它",E7))</f>
        <v>TH Void</v>
      </c>
      <c r="L7" s="4">
        <f>IF(M7="","",IF(M8="",SUM(F7:$F$19),F7))</f>
        <v>16</v>
      </c>
      <c r="M7" s="8">
        <f>IF(SUM($M$5:M6)&gt;=$I$6,IF(SUM($M$5:M5)&gt;=$I$6,"",ROUND(SUM(F7:$F$19)/$I$8,4)),ROUND(F7/$I$8,4))</f>
        <v>0.2581</v>
      </c>
      <c r="N7" s="8">
        <f>IF(M7="","",ROUND(SUM($L$7:L7)/$I$8,4))</f>
        <v>0.2581</v>
      </c>
      <c r="O7" s="8">
        <f>IF(M7="","",$I$10)</f>
        <v>0.8</v>
      </c>
    </row>
    <row r="8" spans="1:15" ht="12.75">
      <c r="A8" s="4">
        <f>RANK(C8,$C$7:$C$19,0)+COUNTIF($C$7:C8,C8)-1</f>
        <v>11</v>
      </c>
      <c r="B8" s="4" t="s">
        <v>1</v>
      </c>
      <c r="C8" s="4">
        <v>1</v>
      </c>
      <c r="D8" s="1"/>
      <c r="E8" s="4" t="str">
        <f aca="true" t="shared" si="0" ref="E8:E19">VLOOKUP(ROW(A8)-ROW($A$6),$A$6:$C$19,2,FALSE)</f>
        <v>Insult</v>
      </c>
      <c r="F8" s="4">
        <f aca="true" t="shared" si="1" ref="F8:F19">LARGE($C$7:$C$19,ROW(A8)-ROW($A$6))</f>
        <v>9</v>
      </c>
      <c r="G8" s="1"/>
      <c r="H8" s="4" t="s">
        <v>23</v>
      </c>
      <c r="I8" s="4">
        <f>SUM($F$7:$F$19)</f>
        <v>62</v>
      </c>
      <c r="J8" s="1"/>
      <c r="K8" s="4" t="str">
        <f>IF(M8="","",IF(AND(M9="",ROW(E8)-ROW($E$6)&lt;&gt;$I$7),"其它",E8))</f>
        <v>Insult</v>
      </c>
      <c r="L8" s="4">
        <f>IF(M8="","",IF(M9="",SUM(F8:$F$19),F8))</f>
        <v>9</v>
      </c>
      <c r="M8" s="8">
        <f>IF(SUM($M$5:M7)&gt;=$I$6,IF(SUM($M$5:M6)&gt;=$I$6,"",ROUND(SUM(F8:$F$19)/$I$8,4)),ROUND(F8/$I$8,4))</f>
        <v>0.1452</v>
      </c>
      <c r="N8" s="8">
        <f>IF(M8="","",ROUND(SUM($L$7:L8)/$I$8,4))</f>
        <v>0.4032</v>
      </c>
      <c r="O8" s="8">
        <f>IF(M8="","",$I$10)</f>
        <v>0.8</v>
      </c>
    </row>
    <row r="9" spans="1:15" ht="12.75">
      <c r="A9" s="4">
        <f>RANK(C9,$C$7:$C$19,0)+COUNTIF($C$7:C9,C9)-1</f>
        <v>4</v>
      </c>
      <c r="B9" s="4" t="s">
        <v>2</v>
      </c>
      <c r="C9" s="4">
        <v>6</v>
      </c>
      <c r="D9" s="1"/>
      <c r="E9" s="4" t="str">
        <f t="shared" si="0"/>
        <v>Bad</v>
      </c>
      <c r="F9" s="4">
        <f t="shared" si="1"/>
        <v>8</v>
      </c>
      <c r="G9" s="1"/>
      <c r="H9" s="4" t="s">
        <v>24</v>
      </c>
      <c r="I9" s="4">
        <f>COUNT($N$7:$N$19)</f>
        <v>11</v>
      </c>
      <c r="J9" s="1"/>
      <c r="K9" s="4" t="str">
        <f>IF(M9="","",IF(AND(M10="",ROW(E9)-ROW($E$6)&lt;&gt;$I$7),"其它",E9))</f>
        <v>Bad</v>
      </c>
      <c r="L9" s="4">
        <f>IF(M9="","",IF(M10="",SUM(F9:$F$19),F9))</f>
        <v>8</v>
      </c>
      <c r="M9" s="8">
        <f>IF(SUM($M$5:M8)&gt;=$I$6,IF(SUM($M$5:M7)&gt;=$I$6,"",ROUND(SUM(F9:$F$19)/$I$8,4)),ROUND(F9/$I$8,4))</f>
        <v>0.129</v>
      </c>
      <c r="N9" s="8">
        <f>IF(M9="","",ROUND(SUM($L$7:L9)/$I$8,4))</f>
        <v>0.5323</v>
      </c>
      <c r="O9" s="8">
        <f>IF(M9="","",$I$10)</f>
        <v>0.8</v>
      </c>
    </row>
    <row r="10" spans="1:15" ht="12.75">
      <c r="A10" s="4">
        <f>RANK(C10,$C$7:$C$19,0)+COUNTIF($C$7:C10,C10)-1</f>
        <v>7</v>
      </c>
      <c r="B10" s="4" t="s">
        <v>3</v>
      </c>
      <c r="C10" s="4">
        <v>3</v>
      </c>
      <c r="D10" s="1"/>
      <c r="E10" s="4" t="str">
        <f t="shared" si="0"/>
        <v>Damage</v>
      </c>
      <c r="F10" s="4">
        <f t="shared" si="1"/>
        <v>6</v>
      </c>
      <c r="G10" s="1"/>
      <c r="H10" s="4" t="s">
        <v>21</v>
      </c>
      <c r="I10" s="7">
        <v>0.8</v>
      </c>
      <c r="J10" s="1"/>
      <c r="K10" s="4" t="str">
        <f>IF(M10="","",IF(AND(M11="",ROW(E10)-ROW($E$6)&lt;&gt;$I$7),"其它",E10))</f>
        <v>Damage</v>
      </c>
      <c r="L10" s="4">
        <f>IF(M10="","",IF(M11="",SUM(F10:$F$19),F10))</f>
        <v>6</v>
      </c>
      <c r="M10" s="8">
        <f>IF(SUM($M$5:M9)&gt;=$I$6,IF(SUM($M$5:M8)&gt;=$I$6,"",ROUND(SUM(F10:$F$19)/$I$8,4)),ROUND(F10/$I$8,4))</f>
        <v>0.0968</v>
      </c>
      <c r="N10" s="8">
        <f>IF(M10="","",ROUND(SUM($L$7:L10)/$I$8,4))</f>
        <v>0.629</v>
      </c>
      <c r="O10" s="8">
        <f>IF(M10="","",$I$10)</f>
        <v>0.8</v>
      </c>
    </row>
    <row r="11" spans="1:15" ht="12.75">
      <c r="A11" s="4">
        <f>RANK(C11,$C$7:$C$19,0)+COUNTIF($C$7:C11,C11)-1</f>
        <v>12</v>
      </c>
      <c r="B11" s="4" t="s">
        <v>4</v>
      </c>
      <c r="C11" s="4">
        <v>1</v>
      </c>
      <c r="D11" s="1"/>
      <c r="E11" s="4" t="str">
        <f t="shared" si="0"/>
        <v>Missing</v>
      </c>
      <c r="F11" s="4">
        <f t="shared" si="1"/>
        <v>6</v>
      </c>
      <c r="G11" s="1"/>
      <c r="H11" s="1"/>
      <c r="I11" s="1"/>
      <c r="J11" s="1"/>
      <c r="K11" s="4" t="str">
        <f>IF(M11="","",IF(AND(M12="",ROW(E11)-ROW($E$6)&lt;&gt;$I$7),"其它",E11))</f>
        <v>Missing</v>
      </c>
      <c r="L11" s="4">
        <f>IF(M11="","",IF(M12="",SUM(F11:$F$19),F11))</f>
        <v>6</v>
      </c>
      <c r="M11" s="8">
        <f>IF(SUM($M$5:M10)&gt;=$I$6,IF(SUM($M$5:M9)&gt;=$I$6,"",ROUND(SUM(F11:$F$19)/$I$8,4)),ROUND(F11/$I$8,4))</f>
        <v>0.0968</v>
      </c>
      <c r="N11" s="8">
        <f>IF(M11="","",ROUND(SUM($L$7:L11)/$I$8,4))</f>
        <v>0.7258</v>
      </c>
      <c r="O11" s="8">
        <f>IF(M11="","",$I$10)</f>
        <v>0.8</v>
      </c>
    </row>
    <row r="12" spans="1:15" ht="12.75">
      <c r="A12" s="4">
        <f>RANK(C12,$C$7:$C$19,0)+COUNTIF($C$7:C12,C12)-1</f>
        <v>2</v>
      </c>
      <c r="B12" s="4" t="s">
        <v>5</v>
      </c>
      <c r="C12" s="4">
        <v>9</v>
      </c>
      <c r="D12" s="1"/>
      <c r="E12" s="4" t="str">
        <f t="shared" si="0"/>
        <v>Lifted Lead</v>
      </c>
      <c r="F12" s="4">
        <f t="shared" si="1"/>
        <v>5</v>
      </c>
      <c r="G12" s="1"/>
      <c r="H12" s="1"/>
      <c r="I12" s="1"/>
      <c r="J12" s="1"/>
      <c r="K12" s="4" t="str">
        <f>IF(M12="","",IF(AND(M13="",ROW(E12)-ROW($E$6)&lt;&gt;$I$7),"其它",E12))</f>
        <v>Lifted Lead</v>
      </c>
      <c r="L12" s="4">
        <f>IF(M12="","",IF(M13="",SUM(F12:$F$19),F12))</f>
        <v>5</v>
      </c>
      <c r="M12" s="8">
        <f>IF(SUM($M$5:M11)&gt;=$I$6,IF(SUM($M$5:M10)&gt;=$I$6,"",ROUND(SUM(F12:$F$19)/$I$8,4)),ROUND(F12/$I$8,4))</f>
        <v>0.0806</v>
      </c>
      <c r="N12" s="8">
        <f>IF(M12="","",ROUND(SUM($L$7:L12)/$I$8,4))</f>
        <v>0.8065</v>
      </c>
      <c r="O12" s="8">
        <f>IF(M12="","",$I$10)</f>
        <v>0.8</v>
      </c>
    </row>
    <row r="13" spans="1:15" ht="12.75">
      <c r="A13" s="4">
        <f>RANK(C13,$C$7:$C$19,0)+COUNTIF($C$7:C13,C13)-1</f>
        <v>6</v>
      </c>
      <c r="B13" s="4" t="s">
        <v>6</v>
      </c>
      <c r="C13" s="4">
        <v>5</v>
      </c>
      <c r="D13" s="1"/>
      <c r="E13" s="4" t="str">
        <f t="shared" si="0"/>
        <v>Excess</v>
      </c>
      <c r="F13" s="4">
        <f t="shared" si="1"/>
        <v>3</v>
      </c>
      <c r="G13" s="1"/>
      <c r="H13" s="1"/>
      <c r="I13" s="1"/>
      <c r="J13" s="1"/>
      <c r="K13" s="4" t="str">
        <f>IF(M13="","",IF(AND(M14="",ROW(E13)-ROW($E$6)&lt;&gt;$I$7),"其它",E13))</f>
        <v>Excess</v>
      </c>
      <c r="L13" s="4">
        <f>IF(M13="","",IF(M14="",SUM(F13:$F$19),F13))</f>
        <v>3</v>
      </c>
      <c r="M13" s="8">
        <f>IF(SUM($M$5:M12)&gt;=$I$6,IF(SUM($M$5:M11)&gt;=$I$6,"",ROUND(SUM(F13:$F$19)/$I$8,4)),ROUND(F13/$I$8,4))</f>
        <v>0.0484</v>
      </c>
      <c r="N13" s="8">
        <f>IF(M13="","",ROUND(SUM($L$7:L13)/$I$8,4))</f>
        <v>0.8548</v>
      </c>
      <c r="O13" s="8">
        <f>IF(M13="","",$I$10)</f>
        <v>0.8</v>
      </c>
    </row>
    <row r="14" spans="1:15" ht="12.75">
      <c r="A14" s="4">
        <f>RANK(C14,$C$7:$C$19,0)+COUNTIF($C$7:C14,C14)-1</f>
        <v>5</v>
      </c>
      <c r="B14" s="4" t="s">
        <v>7</v>
      </c>
      <c r="C14" s="4">
        <v>6</v>
      </c>
      <c r="D14" s="1"/>
      <c r="E14" s="4" t="str">
        <f t="shared" si="0"/>
        <v>Open</v>
      </c>
      <c r="F14" s="4">
        <f t="shared" si="1"/>
        <v>2</v>
      </c>
      <c r="G14" s="1"/>
      <c r="H14" s="1"/>
      <c r="I14" s="1"/>
      <c r="J14" s="1"/>
      <c r="K14" s="4" t="str">
        <f>IF(M14="","",IF(AND(M15="",ROW(E14)-ROW($E$6)&lt;&gt;$I$7),"其它",E14))</f>
        <v>Open</v>
      </c>
      <c r="L14" s="4">
        <f>IF(M14="","",IF(M15="",SUM(F14:$F$19),F14))</f>
        <v>2</v>
      </c>
      <c r="M14" s="8">
        <f>IF(SUM($M$5:M13)&gt;=$I$6,IF(SUM($M$5:M12)&gt;=$I$6,"",ROUND(SUM(F14:$F$19)/$I$8,4)),ROUND(F14/$I$8,4))</f>
        <v>0.0323</v>
      </c>
      <c r="N14" s="8">
        <f>IF(M14="","",ROUND(SUM($L$7:L14)/$I$8,4))</f>
        <v>0.8871</v>
      </c>
      <c r="O14" s="8">
        <f>IF(M14="","",$I$10)</f>
        <v>0.8</v>
      </c>
    </row>
    <row r="15" spans="1:15" ht="12.75">
      <c r="A15" s="4">
        <f>RANK(C15,$C$7:$C$19,0)+COUNTIF($C$7:C15,C15)-1</f>
        <v>8</v>
      </c>
      <c r="B15" s="4" t="s">
        <v>8</v>
      </c>
      <c r="C15" s="4">
        <v>2</v>
      </c>
      <c r="D15" s="1"/>
      <c r="E15" s="4" t="str">
        <f t="shared" si="0"/>
        <v>Orient</v>
      </c>
      <c r="F15" s="4">
        <f t="shared" si="1"/>
        <v>2</v>
      </c>
      <c r="G15" s="1"/>
      <c r="H15" s="1"/>
      <c r="I15" s="1"/>
      <c r="J15" s="1"/>
      <c r="K15" s="4" t="str">
        <f>IF(M15="","",IF(AND(M16="",ROW(E15)-ROW($E$6)&lt;&gt;$I$7),"其它",E15))</f>
        <v>Orient</v>
      </c>
      <c r="L15" s="4">
        <f>IF(M15="","",IF(M16="",SUM(F15:$F$19),F15))</f>
        <v>2</v>
      </c>
      <c r="M15" s="8">
        <f>IF(SUM($M$5:M14)&gt;=$I$6,IF(SUM($M$5:M13)&gt;=$I$6,"",ROUND(SUM(F15:$F$19)/$I$8,4)),ROUND(F15/$I$8,4))</f>
        <v>0.0323</v>
      </c>
      <c r="N15" s="8">
        <f>IF(M15="","",ROUND(SUM($L$7:L15)/$I$8,4))</f>
        <v>0.9194</v>
      </c>
      <c r="O15" s="8">
        <f>IF(M15="","",$I$10)</f>
        <v>0.8</v>
      </c>
    </row>
    <row r="16" spans="1:15" ht="12.75">
      <c r="A16" s="4">
        <f>RANK(C16,$C$7:$C$19,0)+COUNTIF($C$7:C16,C16)-1</f>
        <v>9</v>
      </c>
      <c r="B16" s="4" t="s">
        <v>9</v>
      </c>
      <c r="C16" s="4">
        <v>2</v>
      </c>
      <c r="D16" s="1"/>
      <c r="E16" s="4" t="str">
        <f t="shared" si="0"/>
        <v>Solder ball</v>
      </c>
      <c r="F16" s="4">
        <f t="shared" si="1"/>
        <v>2</v>
      </c>
      <c r="G16" s="1"/>
      <c r="H16" s="1"/>
      <c r="I16" s="1"/>
      <c r="J16" s="1"/>
      <c r="K16" s="4" t="str">
        <f>IF(M16="","",IF(AND(M17="",ROW(E16)-ROW($E$6)&lt;&gt;$I$7),"其它",E16))</f>
        <v>Solder ball</v>
      </c>
      <c r="L16" s="4">
        <f>IF(M16="","",IF(M17="",SUM(F16:$F$19),F16))</f>
        <v>2</v>
      </c>
      <c r="M16" s="8">
        <f>IF(SUM($M$5:M15)&gt;=$I$6,IF(SUM($M$5:M14)&gt;=$I$6,"",ROUND(SUM(F16:$F$19)/$I$8,4)),ROUND(F16/$I$8,4))</f>
        <v>0.0323</v>
      </c>
      <c r="N16" s="8">
        <f>IF(M16="","",ROUND(SUM($L$7:L16)/$I$8,4))</f>
        <v>0.9516</v>
      </c>
      <c r="O16" s="8">
        <f>IF(M16="","",$I$10)</f>
        <v>0.8</v>
      </c>
    </row>
    <row r="17" spans="1:15" ht="12.75">
      <c r="A17" s="4">
        <f>RANK(C17,$C$7:$C$19,0)+COUNTIF($C$7:C17,C17)-1</f>
        <v>13</v>
      </c>
      <c r="B17" s="4" t="s">
        <v>10</v>
      </c>
      <c r="C17" s="4">
        <v>1</v>
      </c>
      <c r="D17" s="1"/>
      <c r="E17" s="4" t="str">
        <f t="shared" si="0"/>
        <v>Bridge</v>
      </c>
      <c r="F17" s="4">
        <f t="shared" si="1"/>
        <v>1</v>
      </c>
      <c r="G17" s="1"/>
      <c r="H17" s="1"/>
      <c r="I17" s="1"/>
      <c r="J17" s="1"/>
      <c r="K17" s="4" t="str">
        <f>IF(M17="","",IF(AND(M18="",ROW(E17)-ROW($E$6)&lt;&gt;$I$7),"其它",E17))</f>
        <v>其它</v>
      </c>
      <c r="L17" s="4">
        <f>IF(M17="","",IF(M18="",SUM(F17:$F$19),F17))</f>
        <v>3</v>
      </c>
      <c r="M17" s="8">
        <f>IF(SUM($M$5:M16)&gt;=$I$6,IF(SUM($M$5:M15)&gt;=$I$6,"",ROUND(SUM(F17:$F$19)/$I$8,4)),ROUND(F17/$I$8,4))</f>
        <v>0.0484</v>
      </c>
      <c r="N17" s="8">
        <f>IF(M17="","",ROUND(SUM($L$7:L17)/$I$8,4))</f>
        <v>1</v>
      </c>
      <c r="O17" s="8">
        <f>IF(M17="","",$I$10)</f>
        <v>0.8</v>
      </c>
    </row>
    <row r="18" spans="1:15" ht="12.75">
      <c r="A18" s="4">
        <f>RANK(C18,$C$7:$C$19,0)+COUNTIF($C$7:C18,C18)-1</f>
        <v>10</v>
      </c>
      <c r="B18" s="4" t="s">
        <v>11</v>
      </c>
      <c r="C18" s="4">
        <v>2</v>
      </c>
      <c r="D18" s="1"/>
      <c r="E18" s="4" t="str">
        <f t="shared" si="0"/>
        <v>Extra</v>
      </c>
      <c r="F18" s="4">
        <f t="shared" si="1"/>
        <v>1</v>
      </c>
      <c r="G18" s="1"/>
      <c r="H18" s="1"/>
      <c r="I18" s="1"/>
      <c r="J18" s="1"/>
      <c r="K18" s="4">
        <f>IF(M18="","",IF(AND(M19="",ROW(E18)-ROW($E$6)&lt;&gt;$I$7),"其它",E18))</f>
      </c>
      <c r="L18" s="4">
        <f>IF(M18="","",IF(M19="",SUM(F18:$F$19),F18))</f>
      </c>
      <c r="M18" s="8">
        <f>IF(SUM($M$5:M17)&gt;=$I$6,IF(SUM($M$5:M16)&gt;=$I$6,"",ROUND(SUM(F18:$F$19)/$I$8,4)),ROUND(F18/$I$8,4))</f>
      </c>
      <c r="N18" s="8">
        <f>IF(M18="","",ROUND(SUM($L$7:L18)/$I$8,4))</f>
      </c>
      <c r="O18" s="8">
        <f>IF(M18="","",$I$10)</f>
      </c>
    </row>
    <row r="19" spans="1:15" ht="12.75">
      <c r="A19" s="4">
        <f>RANK(C19,$C$7:$C$19,0)+COUNTIF($C$7:C19,C19)-1</f>
        <v>1</v>
      </c>
      <c r="B19" s="4" t="s">
        <v>12</v>
      </c>
      <c r="C19" s="4">
        <v>16</v>
      </c>
      <c r="D19" s="1"/>
      <c r="E19" s="4" t="str">
        <f t="shared" si="0"/>
        <v>Poor Wetting</v>
      </c>
      <c r="F19" s="4">
        <f t="shared" si="1"/>
        <v>1</v>
      </c>
      <c r="G19" s="1"/>
      <c r="H19" s="1"/>
      <c r="I19" s="1"/>
      <c r="J19" s="1"/>
      <c r="K19" s="4">
        <f>IF(M19="","",IF(AND(M20="",ROW(E19)-ROW($E$6)&lt;&gt;$I$7),"其它",E19))</f>
      </c>
      <c r="L19" s="4">
        <f>IF(M19="","",IF(M20="",SUM(F19:$F$19),F19))</f>
      </c>
      <c r="M19" s="8">
        <f>IF(SUM($M$5:M18)&gt;=$I$6,IF(SUM($M$5:M17)&gt;=$I$6,"",ROUND(SUM(F19:$F$19)/$I$8,4)),ROUND(F19/$I$8,4))</f>
      </c>
      <c r="N19" s="8">
        <f>IF(M19="","",ROUND(SUM($L$7:L19)/$I$8,4))</f>
      </c>
      <c r="O19" s="8">
        <f>IF(M19="","",$I$10)</f>
      </c>
    </row>
  </sheetData>
  <mergeCells count="1">
    <mergeCell ref="A2:O3"/>
  </mergeCells>
  <dataValidations count="1">
    <dataValidation type="decimal" allowBlank="1" showInputMessage="1" showErrorMessage="1" sqref="I6 I10">
      <formula1>0</formula1>
      <formula2>1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Arthur</dc:creator>
  <cp:keywords/>
  <dc:description/>
  <cp:lastModifiedBy>User</cp:lastModifiedBy>
  <dcterms:created xsi:type="dcterms:W3CDTF">2004-03-18T16:32:20Z</dcterms:created>
  <dcterms:modified xsi:type="dcterms:W3CDTF">2009-04-07T06:33:43Z</dcterms:modified>
  <cp:category/>
  <cp:version/>
  <cp:contentType/>
  <cp:contentStatus/>
</cp:coreProperties>
</file>